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15" windowHeight="8700" activeTab="0"/>
  </bookViews>
  <sheets>
    <sheet name="факт с бюджетными средствами" sheetId="1" r:id="rId1"/>
  </sheets>
  <externalReferences>
    <externalReference r:id="rId4"/>
    <externalReference r:id="rId5"/>
  </externalReferences>
  <definedNames>
    <definedName name="_xlnm.Print_Area" localSheetId="0">'факт с бюджетными средствами'!$A$1:$H$45</definedName>
  </definedNames>
  <calcPr fullCalcOnLoad="1"/>
</workbook>
</file>

<file path=xl/sharedStrings.xml><?xml version="1.0" encoding="utf-8"?>
<sst xmlns="http://schemas.openxmlformats.org/spreadsheetml/2006/main" count="82" uniqueCount="78">
  <si>
    <t>Информация о фактическом исполнении инвестиционной программы ОАО "Коммунальные системы Гатчинского района"</t>
  </si>
  <si>
    <t>с НДС</t>
  </si>
  <si>
    <t xml:space="preserve">№ котельной </t>
  </si>
  <si>
    <t>Адрес объекта</t>
  </si>
  <si>
    <t>Фактически выполнено 2008-2011гг</t>
  </si>
  <si>
    <t>2008 год</t>
  </si>
  <si>
    <t>2009 год</t>
  </si>
  <si>
    <t>2010 год</t>
  </si>
  <si>
    <t>2011 год</t>
  </si>
  <si>
    <t>План на 2012 года (примерная сметная стоимость)</t>
  </si>
  <si>
    <t>№1</t>
  </si>
  <si>
    <t>Сиверский</t>
  </si>
  <si>
    <t>№2</t>
  </si>
  <si>
    <t>Новый Свет</t>
  </si>
  <si>
    <t>№4</t>
  </si>
  <si>
    <t>Белогорка</t>
  </si>
  <si>
    <t>№5</t>
  </si>
  <si>
    <t>Сиверский-2</t>
  </si>
  <si>
    <t>№7</t>
  </si>
  <si>
    <t>Пудомяги</t>
  </si>
  <si>
    <t>№9</t>
  </si>
  <si>
    <t>Б.Колпаны</t>
  </si>
  <si>
    <t>№10</t>
  </si>
  <si>
    <t>Верево</t>
  </si>
  <si>
    <t>№13</t>
  </si>
  <si>
    <t>Вырица</t>
  </si>
  <si>
    <t>№17</t>
  </si>
  <si>
    <t>Суйда</t>
  </si>
  <si>
    <t>№18</t>
  </si>
  <si>
    <t>Высокоключевой</t>
  </si>
  <si>
    <t>№20</t>
  </si>
  <si>
    <t>Елизаветино</t>
  </si>
  <si>
    <t>№21</t>
  </si>
  <si>
    <t>Др.Горка</t>
  </si>
  <si>
    <t>№24</t>
  </si>
  <si>
    <t>№26</t>
  </si>
  <si>
    <t>Семрино</t>
  </si>
  <si>
    <t>№30</t>
  </si>
  <si>
    <t>Тайцы</t>
  </si>
  <si>
    <t>№31</t>
  </si>
  <si>
    <t>Больш. Рейзино</t>
  </si>
  <si>
    <t>№33</t>
  </si>
  <si>
    <t>Шпаньково</t>
  </si>
  <si>
    <t>№34</t>
  </si>
  <si>
    <t>Новый Учхоз</t>
  </si>
  <si>
    <t>№35</t>
  </si>
  <si>
    <t>№36</t>
  </si>
  <si>
    <t>Сяськелево</t>
  </si>
  <si>
    <t>№37</t>
  </si>
  <si>
    <t>Мины</t>
  </si>
  <si>
    <t>№38</t>
  </si>
  <si>
    <t>Ивановка</t>
  </si>
  <si>
    <t>№39</t>
  </si>
  <si>
    <t>№40</t>
  </si>
  <si>
    <t>Лукаши</t>
  </si>
  <si>
    <t>№41</t>
  </si>
  <si>
    <t>Кобралово</t>
  </si>
  <si>
    <t>№42</t>
  </si>
  <si>
    <t>Меньково</t>
  </si>
  <si>
    <t>№45</t>
  </si>
  <si>
    <t>№47</t>
  </si>
  <si>
    <t xml:space="preserve">Елизаветино </t>
  </si>
  <si>
    <t>№48</t>
  </si>
  <si>
    <t>Куровицы</t>
  </si>
  <si>
    <t>№50</t>
  </si>
  <si>
    <t>Пудость</t>
  </si>
  <si>
    <t>№51</t>
  </si>
  <si>
    <t>Терволово</t>
  </si>
  <si>
    <t>№52</t>
  </si>
  <si>
    <t>Жабино</t>
  </si>
  <si>
    <t>№53</t>
  </si>
  <si>
    <t>Войсковицы</t>
  </si>
  <si>
    <t xml:space="preserve">Источники финансирования </t>
  </si>
  <si>
    <t>Бюджетное финансирование</t>
  </si>
  <si>
    <t>Заемные средства</t>
  </si>
  <si>
    <t>Собственные (надбавка к тарифу)</t>
  </si>
  <si>
    <t>Итого:</t>
  </si>
  <si>
    <t>В связи с тем, что строительство ряда объектов не было выполнено в установленные сроки, планы строительства были пересмотрены. Были выделены первоочередные объекты для замены и реконструкции, которые входят в план синхронизации на 2011 год, подписанный между ОАО «Газпром» и Правительством Ленинградской области. В соответствии с указанным планом, реконструкции подлежат котельные №37 Мины, №33 Шпаньково, №47 Елизаветино, №20 Елизаветино, №35 Елизаветино. Кроме того предприятие взяло на себя дополнительные обязательства по переводу котельной № 45 в п.Вырица на газ и замене оборудования на котельных №26 и № 39 в п.Семрино и № 1 в п.Сиверский. Котельные  №37 Мины, № 45 Вырица фактически были поставлены в декабре 2011 года, однако акты были подписаны в 2012 году, соответственно, в выполнении инвестиционной программы они будут показаны в 2012 году.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</si>
</sst>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4"/>
      <color indexed="62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 tint="0.39998000860214233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" fontId="3" fillId="0" borderId="14" xfId="0" applyNumberFormat="1" applyFont="1" applyBorder="1" applyAlignment="1">
      <alignment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34" borderId="14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/>
    </xf>
    <xf numFmtId="9" fontId="8" fillId="0" borderId="15" xfId="0" applyNumberFormat="1" applyFont="1" applyBorder="1" applyAlignment="1">
      <alignment horizontal="right" wrapText="1"/>
    </xf>
    <xf numFmtId="0" fontId="3" fillId="0" borderId="2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top" wrapText="1"/>
    </xf>
    <xf numFmtId="165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2 10" xfId="56"/>
    <cellStyle name="Обычный 2 11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2 9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Процентный 10" xfId="77"/>
    <cellStyle name="Процентный 10 2" xfId="78"/>
    <cellStyle name="Процентный 10 3" xfId="79"/>
    <cellStyle name="Процентный 2" xfId="80"/>
    <cellStyle name="Процентный 2 10" xfId="81"/>
    <cellStyle name="Процентный 2 11" xfId="82"/>
    <cellStyle name="Процентный 2 12" xfId="83"/>
    <cellStyle name="Процентный 2 2" xfId="84"/>
    <cellStyle name="Процентный 2 3" xfId="85"/>
    <cellStyle name="Процентный 2 4" xfId="86"/>
    <cellStyle name="Процентный 2 5" xfId="87"/>
    <cellStyle name="Процентный 2 6" xfId="88"/>
    <cellStyle name="Процентный 2 7" xfId="89"/>
    <cellStyle name="Процентный 2 8" xfId="90"/>
    <cellStyle name="Процентный 2 9" xfId="91"/>
    <cellStyle name="Процентный 3" xfId="92"/>
    <cellStyle name="Процентный 3 2" xfId="93"/>
    <cellStyle name="Процентный 3 3" xfId="94"/>
    <cellStyle name="Процентный 4" xfId="95"/>
    <cellStyle name="Процентный 4 2" xfId="96"/>
    <cellStyle name="Процентный 4 3" xfId="97"/>
    <cellStyle name="Процентный 5" xfId="98"/>
    <cellStyle name="Процентный 5 2" xfId="99"/>
    <cellStyle name="Процентный 5 3" xfId="100"/>
    <cellStyle name="Процентный 6" xfId="101"/>
    <cellStyle name="Процентный 6 2" xfId="102"/>
    <cellStyle name="Процентный 6 3" xfId="103"/>
    <cellStyle name="Процентный 7" xfId="104"/>
    <cellStyle name="Процентный 7 2" xfId="105"/>
    <cellStyle name="Процентный 7 3" xfId="106"/>
    <cellStyle name="Процентный 8" xfId="107"/>
    <cellStyle name="Процентный 8 2" xfId="108"/>
    <cellStyle name="Процентный 8 3" xfId="109"/>
    <cellStyle name="Процентный 9" xfId="110"/>
    <cellStyle name="Процентный 9 2" xfId="111"/>
    <cellStyle name="Процентный 9 3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4\&#1056;&#1072;&#1073;&#1086;&#1095;&#1080;&#1081;%20&#1089;&#1090;&#1086;&#1083;\&#1048;&#1085;&#1074;&#1077;&#1089;&#1090;&#1087;&#1088;&#1086;&#1075;&#1088;&#1072;&#1084;&#1084;&#1072;%20&#1086;&#1090;&#1095;&#1077;&#1090;%202011%20&#1075;&#1086;&#1076;&#1072;\&#1055;&#1083;&#1072;&#1085;%20&#1092;&#1072;&#1082;&#1090;%20&#1088;&#1077;&#1072;&#1083;&#1080;&#1079;&#1072;&#1094;&#1080;&#1080;%20&#1080;&#1085;&#1074;&#1077;&#1089;&#1090;&#1087;&#1088;&#1086;&#1075;&#1088;&#1072;&#1084;&#1084;&#1099;%20&#1076;&#1077;&#1085;&#1080;&#10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4\&#1056;&#1072;&#1073;&#1086;&#1095;&#1080;&#1081;%20&#1089;&#1090;&#1086;&#1083;\&#1048;&#1085;&#1074;&#1077;&#1089;&#1090;&#1087;&#1088;&#1086;&#1075;&#1088;&#1072;&#1084;&#1084;&#1072;%20&#1086;&#1090;&#1095;&#1077;&#1090;%202011%20&#1075;&#1086;&#1076;&#1072;\&#1042;&#1099;&#1087;&#1086;&#1083;&#1085;&#1077;&#1085;&#1080;&#1077;%20&#1080;&#1085;&#1074;&#1077;&#1089;&#1090;.&#1087;&#1088;&#1086;&#1075;&#1088;&#1072;&#1084;&#1084;&#1099;%209%20&#1084;&#1077;&#1089;&#1103;&#1094;&#1077;&#1074;%20201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директора"/>
      <sheetName val="план для координации"/>
      <sheetName val="план"/>
      <sheetName val="факт"/>
      <sheetName val="оплата"/>
      <sheetName val="№1 Сиверский"/>
      <sheetName val="№2 Новый свет"/>
      <sheetName val="№5 Сиверский (2)"/>
      <sheetName val="№9 БКолпаны"/>
      <sheetName val="№10 Верево"/>
      <sheetName val="№13 Вырица"/>
      <sheetName val="№17 Суйда"/>
      <sheetName val="№18 Высокоключевой"/>
      <sheetName val="№20 Елизаветино"/>
      <sheetName val="№21 др горка"/>
      <sheetName val="№24 Сиверский"/>
      <sheetName val="№26 Семрино"/>
      <sheetName val="№31 Рейзино"/>
      <sheetName val="№33 Шпаньково"/>
      <sheetName val="№34 Нучхоз"/>
      <sheetName val="№35 Елизаветино"/>
      <sheetName val="№36 Сяськелево"/>
      <sheetName val="№37 Мины"/>
      <sheetName val="№38 Ивановка"/>
      <sheetName val="№39 Семрино"/>
      <sheetName val="№40 Лукаши"/>
      <sheetName val="№41 Кобралово"/>
      <sheetName val="№42 Меньково"/>
      <sheetName val="№45 Вырица"/>
      <sheetName val="№47 Елизаветино"/>
      <sheetName val="№48 Куровицы"/>
      <sheetName val="№50 Пудость"/>
      <sheetName val="№51 Терволово"/>
      <sheetName val="№53 Войсковицы"/>
      <sheetName val="Лист2"/>
      <sheetName val="№3 Торфяное"/>
      <sheetName val="№8 Дивенская"/>
      <sheetName val="№11 Кобрино"/>
      <sheetName val="№15 Сусанино"/>
      <sheetName val="№23 Сиверский 67км"/>
      <sheetName val="№27 Батово"/>
      <sheetName val="№30 Тайцы"/>
      <sheetName val="№44 Сиверский"/>
      <sheetName val="борницкий лес"/>
      <sheetName val="2010г  новый"/>
      <sheetName val="2010 год"/>
      <sheetName val="инвестнадбавка"/>
      <sheetName val="СЗИК"/>
    </sheetNames>
    <sheetDataSet>
      <sheetData sheetId="5">
        <row r="9">
          <cell r="F9">
            <v>185111.24</v>
          </cell>
        </row>
        <row r="14">
          <cell r="E14">
            <v>1030300</v>
          </cell>
        </row>
      </sheetData>
      <sheetData sheetId="6">
        <row r="9">
          <cell r="E9">
            <v>84745.76</v>
          </cell>
        </row>
        <row r="11">
          <cell r="F11">
            <v>1592835.09</v>
          </cell>
        </row>
        <row r="24">
          <cell r="F24">
            <v>233129.97</v>
          </cell>
        </row>
      </sheetData>
      <sheetData sheetId="7">
        <row r="9">
          <cell r="F9">
            <v>63559.32</v>
          </cell>
        </row>
      </sheetData>
      <sheetData sheetId="8">
        <row r="9">
          <cell r="F9">
            <v>127118.64</v>
          </cell>
        </row>
      </sheetData>
      <sheetData sheetId="9">
        <row r="9">
          <cell r="F9">
            <v>1794968.5200000003</v>
          </cell>
        </row>
        <row r="26">
          <cell r="F26">
            <v>171464.03999999998</v>
          </cell>
        </row>
      </sheetData>
      <sheetData sheetId="11">
        <row r="9">
          <cell r="F9">
            <v>63559.32</v>
          </cell>
        </row>
      </sheetData>
      <sheetData sheetId="12">
        <row r="9">
          <cell r="F9">
            <v>93220.34</v>
          </cell>
        </row>
        <row r="16">
          <cell r="E16">
            <v>12106.53</v>
          </cell>
        </row>
      </sheetData>
      <sheetData sheetId="13">
        <row r="9">
          <cell r="F9">
            <v>553258.5199999999</v>
          </cell>
        </row>
      </sheetData>
      <sheetData sheetId="14">
        <row r="9">
          <cell r="F9">
            <v>1250018.3399999999</v>
          </cell>
        </row>
        <row r="15">
          <cell r="E15">
            <v>3596</v>
          </cell>
        </row>
      </sheetData>
      <sheetData sheetId="15">
        <row r="15">
          <cell r="E15">
            <v>440872.9</v>
          </cell>
        </row>
        <row r="17">
          <cell r="F17">
            <v>272169.49</v>
          </cell>
        </row>
      </sheetData>
      <sheetData sheetId="16">
        <row r="9">
          <cell r="F9">
            <v>105323.24</v>
          </cell>
        </row>
        <row r="23">
          <cell r="F23">
            <v>1201867.7644067798</v>
          </cell>
        </row>
      </sheetData>
      <sheetData sheetId="17">
        <row r="9">
          <cell r="F9">
            <v>663121.74</v>
          </cell>
        </row>
      </sheetData>
      <sheetData sheetId="18">
        <row r="9">
          <cell r="F9">
            <v>1064610.76</v>
          </cell>
        </row>
      </sheetData>
      <sheetData sheetId="19">
        <row r="38">
          <cell r="E38">
            <v>4067.8</v>
          </cell>
        </row>
        <row r="39">
          <cell r="E39">
            <v>55084.75</v>
          </cell>
        </row>
        <row r="40">
          <cell r="E40">
            <v>101694.92</v>
          </cell>
        </row>
        <row r="41">
          <cell r="E41">
            <v>22944</v>
          </cell>
        </row>
        <row r="43">
          <cell r="F43">
            <v>246725.26</v>
          </cell>
        </row>
        <row r="55">
          <cell r="F55">
            <v>554575.14</v>
          </cell>
        </row>
      </sheetData>
      <sheetData sheetId="20">
        <row r="9">
          <cell r="F9">
            <v>524236.48000000004</v>
          </cell>
        </row>
      </sheetData>
      <sheetData sheetId="21">
        <row r="8">
          <cell r="E8">
            <v>18856</v>
          </cell>
        </row>
        <row r="9">
          <cell r="E9">
            <v>116000</v>
          </cell>
        </row>
        <row r="10">
          <cell r="E10">
            <v>3050.85</v>
          </cell>
        </row>
        <row r="11">
          <cell r="E11">
            <v>9809</v>
          </cell>
        </row>
        <row r="12">
          <cell r="E12">
            <v>112424.52</v>
          </cell>
        </row>
        <row r="13">
          <cell r="E13">
            <v>1017162.48</v>
          </cell>
        </row>
        <row r="14">
          <cell r="E14">
            <v>198895.74</v>
          </cell>
        </row>
        <row r="15">
          <cell r="E15">
            <v>270608.45</v>
          </cell>
        </row>
        <row r="17">
          <cell r="E17">
            <v>2118644.07</v>
          </cell>
        </row>
        <row r="18">
          <cell r="E18">
            <v>9559.32</v>
          </cell>
        </row>
        <row r="19">
          <cell r="E19">
            <v>57203.4</v>
          </cell>
        </row>
        <row r="20">
          <cell r="E20">
            <v>8169.48</v>
          </cell>
        </row>
        <row r="21">
          <cell r="E21">
            <v>15254.1</v>
          </cell>
        </row>
        <row r="22">
          <cell r="E22">
            <v>95.03</v>
          </cell>
        </row>
        <row r="23">
          <cell r="E23">
            <v>1239.36</v>
          </cell>
        </row>
        <row r="24">
          <cell r="E24">
            <v>663152.7</v>
          </cell>
        </row>
        <row r="25">
          <cell r="E25">
            <v>101694.92</v>
          </cell>
        </row>
        <row r="26">
          <cell r="E26">
            <v>766877.12</v>
          </cell>
        </row>
        <row r="27">
          <cell r="E27">
            <v>186521.19</v>
          </cell>
        </row>
        <row r="28">
          <cell r="E28">
            <v>4193292</v>
          </cell>
        </row>
        <row r="32">
          <cell r="F32">
            <v>24362812.46</v>
          </cell>
        </row>
        <row r="54">
          <cell r="F54">
            <v>2929141.6</v>
          </cell>
        </row>
      </sheetData>
      <sheetData sheetId="22">
        <row r="9">
          <cell r="F9">
            <v>46610.17</v>
          </cell>
        </row>
      </sheetData>
      <sheetData sheetId="23">
        <row r="9">
          <cell r="F9">
            <v>63559.32</v>
          </cell>
        </row>
      </sheetData>
      <sheetData sheetId="24">
        <row r="9">
          <cell r="F9">
            <v>71424.94</v>
          </cell>
        </row>
        <row r="30">
          <cell r="F30">
            <v>894603.4866101694</v>
          </cell>
        </row>
      </sheetData>
      <sheetData sheetId="25">
        <row r="9">
          <cell r="E9">
            <v>84745.76</v>
          </cell>
        </row>
        <row r="21">
          <cell r="F21">
            <v>272841.38</v>
          </cell>
        </row>
        <row r="28">
          <cell r="F28">
            <v>94398.66</v>
          </cell>
        </row>
      </sheetData>
      <sheetData sheetId="26">
        <row r="9">
          <cell r="F9">
            <v>46610.17</v>
          </cell>
        </row>
        <row r="19">
          <cell r="E19">
            <v>12106.53</v>
          </cell>
        </row>
      </sheetData>
      <sheetData sheetId="27">
        <row r="9">
          <cell r="E9">
            <v>84745.76</v>
          </cell>
        </row>
        <row r="11">
          <cell r="F11">
            <v>754759.84</v>
          </cell>
        </row>
        <row r="24">
          <cell r="F24">
            <v>43707</v>
          </cell>
        </row>
      </sheetData>
      <sheetData sheetId="28">
        <row r="9">
          <cell r="F9">
            <v>335119.85000000003</v>
          </cell>
        </row>
        <row r="25">
          <cell r="F25">
            <v>4215512.054067796</v>
          </cell>
        </row>
      </sheetData>
      <sheetData sheetId="29">
        <row r="9">
          <cell r="F9">
            <v>564955.22</v>
          </cell>
        </row>
      </sheetData>
      <sheetData sheetId="30">
        <row r="9">
          <cell r="F9">
            <v>436010.24</v>
          </cell>
        </row>
      </sheetData>
      <sheetData sheetId="31">
        <row r="9">
          <cell r="F9">
            <v>63559.32</v>
          </cell>
        </row>
      </sheetData>
      <sheetData sheetId="32">
        <row r="9">
          <cell r="F9">
            <v>101694.92</v>
          </cell>
        </row>
      </sheetData>
      <sheetData sheetId="33">
        <row r="9">
          <cell r="E9">
            <v>45000</v>
          </cell>
        </row>
        <row r="10">
          <cell r="E10">
            <v>225852</v>
          </cell>
        </row>
        <row r="11">
          <cell r="E11">
            <v>80496</v>
          </cell>
        </row>
        <row r="12">
          <cell r="E12">
            <v>84745.76</v>
          </cell>
        </row>
        <row r="23">
          <cell r="F23">
            <v>33186.55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программа 09-10гг"/>
      <sheetName val="ивестпрограмма 1 кв"/>
      <sheetName val="ивестпрограмма 2 кв"/>
      <sheetName val="ивестпрограмма 9 месяцев"/>
      <sheetName val="ивестпрограмма 2011г"/>
      <sheetName val="Лист2"/>
      <sheetName val="Лист3"/>
    </sheetNames>
    <sheetDataSet>
      <sheetData sheetId="4">
        <row r="11">
          <cell r="K11">
            <v>17123.207710338982</v>
          </cell>
        </row>
        <row r="12">
          <cell r="K12">
            <v>16342.534322881356</v>
          </cell>
        </row>
        <row r="14">
          <cell r="K14">
            <v>13909.46532322034</v>
          </cell>
        </row>
        <row r="15">
          <cell r="K15">
            <v>12254.255060847458</v>
          </cell>
        </row>
        <row r="16">
          <cell r="K16">
            <v>2939.8370715254237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5"/>
  <sheetViews>
    <sheetView tabSelected="1" view="pageBreakPreview" zoomScale="70" zoomScaleSheetLayoutView="70" zoomScalePageLayoutView="0" workbookViewId="0" topLeftCell="A4">
      <selection activeCell="A7" sqref="A7"/>
    </sheetView>
  </sheetViews>
  <sheetFormatPr defaultColWidth="9.00390625" defaultRowHeight="12.75"/>
  <cols>
    <col min="1" max="1" width="11.00390625" style="2" customWidth="1"/>
    <col min="2" max="2" width="34.375" style="2" customWidth="1"/>
    <col min="3" max="3" width="14.875" style="2" customWidth="1"/>
    <col min="4" max="7" width="11.75390625" style="2" customWidth="1"/>
    <col min="8" max="8" width="12.75390625" style="2" customWidth="1"/>
    <col min="9" max="16384" width="9.125" style="2" customWidth="1"/>
  </cols>
  <sheetData>
    <row r="1" ht="15.75">
      <c r="A1" s="1"/>
    </row>
    <row r="2" spans="1:8" s="1" customFormat="1" ht="55.5" customHeight="1">
      <c r="A2" s="39" t="s">
        <v>0</v>
      </c>
      <c r="B2" s="39"/>
      <c r="C2" s="39"/>
      <c r="D2" s="39"/>
      <c r="E2" s="39"/>
      <c r="F2" s="39"/>
      <c r="G2" s="39"/>
      <c r="H2" s="39"/>
    </row>
    <row r="3" s="1" customFormat="1" ht="16.5" thickBot="1">
      <c r="H3" s="2" t="s">
        <v>1</v>
      </c>
    </row>
    <row r="4" spans="1:8" s="3" customFormat="1" ht="69" customHeight="1">
      <c r="A4" s="40" t="s">
        <v>2</v>
      </c>
      <c r="B4" s="34" t="s">
        <v>3</v>
      </c>
      <c r="C4" s="42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34" t="s">
        <v>9</v>
      </c>
    </row>
    <row r="5" spans="1:8" s="4" customFormat="1" ht="67.5" customHeight="1" thickBot="1">
      <c r="A5" s="41"/>
      <c r="B5" s="35"/>
      <c r="C5" s="43"/>
      <c r="D5" s="45"/>
      <c r="E5" s="45"/>
      <c r="F5" s="45"/>
      <c r="G5" s="45"/>
      <c r="H5" s="35"/>
    </row>
    <row r="6" spans="1:8" ht="18.75">
      <c r="A6" s="5" t="s">
        <v>10</v>
      </c>
      <c r="B6" s="6" t="s">
        <v>11</v>
      </c>
      <c r="C6" s="7">
        <f>SUM(D6:G6)</f>
        <v>1434.1852631999998</v>
      </c>
      <c r="D6" s="8"/>
      <c r="E6" s="8"/>
      <c r="F6" s="8">
        <f>('[1]№1 Сиверский'!F9/1000)*1.18</f>
        <v>218.43126319999996</v>
      </c>
      <c r="G6" s="8">
        <f>('[1]№1 Сиверский'!E14/1000)*1.18</f>
        <v>1215.754</v>
      </c>
      <c r="H6" s="9"/>
    </row>
    <row r="7" spans="1:8" ht="18.75">
      <c r="A7" s="10" t="s">
        <v>12</v>
      </c>
      <c r="B7" s="11" t="s">
        <v>13</v>
      </c>
      <c r="C7" s="7">
        <f aca="true" t="shared" si="0" ref="C7:C38">SUM(D7:G7)</f>
        <v>2254.6387676</v>
      </c>
      <c r="D7" s="8"/>
      <c r="E7" s="8">
        <f>('[1]№2 Новый свет'!E9/1000)*1.18</f>
        <v>99.99999679999998</v>
      </c>
      <c r="F7" s="8">
        <f>('[1]№2 Новый свет'!F11/1000)*1.18</f>
        <v>1879.5454062</v>
      </c>
      <c r="G7" s="8">
        <f>('[1]№2 Новый свет'!F24/1000)*1.18</f>
        <v>275.09336460000003</v>
      </c>
      <c r="H7" s="9"/>
    </row>
    <row r="8" spans="1:8" ht="18.75">
      <c r="A8" s="12" t="s">
        <v>14</v>
      </c>
      <c r="B8" s="11" t="s">
        <v>15</v>
      </c>
      <c r="C8" s="7">
        <f t="shared" si="0"/>
        <v>0</v>
      </c>
      <c r="D8" s="8"/>
      <c r="E8" s="8"/>
      <c r="F8" s="8"/>
      <c r="G8" s="8"/>
      <c r="H8" s="9"/>
    </row>
    <row r="9" spans="1:8" ht="18.75">
      <c r="A9" s="12" t="s">
        <v>16</v>
      </c>
      <c r="B9" s="11" t="s">
        <v>17</v>
      </c>
      <c r="C9" s="7">
        <f t="shared" si="0"/>
        <v>74.9999976</v>
      </c>
      <c r="D9" s="8"/>
      <c r="E9" s="8"/>
      <c r="F9" s="8">
        <f>('[1]№5 Сиверский (2)'!F9/1000)*1.18</f>
        <v>74.9999976</v>
      </c>
      <c r="G9" s="8"/>
      <c r="H9" s="9"/>
    </row>
    <row r="10" spans="1:8" ht="18.75">
      <c r="A10" s="10" t="s">
        <v>18</v>
      </c>
      <c r="B10" s="11" t="s">
        <v>19</v>
      </c>
      <c r="C10" s="7">
        <f t="shared" si="0"/>
        <v>1861.5</v>
      </c>
      <c r="D10" s="13">
        <v>1730</v>
      </c>
      <c r="E10" s="13">
        <v>32</v>
      </c>
      <c r="F10" s="13">
        <v>99.5</v>
      </c>
      <c r="G10" s="8"/>
      <c r="H10" s="9"/>
    </row>
    <row r="11" spans="1:8" ht="18.75">
      <c r="A11" s="12" t="s">
        <v>20</v>
      </c>
      <c r="B11" s="11" t="s">
        <v>21</v>
      </c>
      <c r="C11" s="7">
        <f t="shared" si="0"/>
        <v>149.9999952</v>
      </c>
      <c r="D11" s="8"/>
      <c r="E11" s="8"/>
      <c r="F11" s="8">
        <f>('[1]№9 БКолпаны'!F9/1000)*1.18</f>
        <v>149.9999952</v>
      </c>
      <c r="G11" s="8"/>
      <c r="H11" s="9"/>
    </row>
    <row r="12" spans="1:8" ht="18.75">
      <c r="A12" s="10" t="s">
        <v>22</v>
      </c>
      <c r="B12" s="11" t="s">
        <v>23</v>
      </c>
      <c r="C12" s="7">
        <f t="shared" si="0"/>
        <v>2320.3904208000004</v>
      </c>
      <c r="D12" s="8"/>
      <c r="E12" s="8"/>
      <c r="F12" s="8">
        <f>('[1]№10 Верево'!F9/1000)*1.18</f>
        <v>2118.0628536000004</v>
      </c>
      <c r="G12" s="8">
        <f>('[1]№10 Верево'!F26/1000)*1.18</f>
        <v>202.32756719999998</v>
      </c>
      <c r="H12" s="14"/>
    </row>
    <row r="13" spans="1:8" ht="18.75">
      <c r="A13" s="12" t="s">
        <v>24</v>
      </c>
      <c r="B13" s="15" t="s">
        <v>25</v>
      </c>
      <c r="C13" s="7">
        <f t="shared" si="0"/>
        <v>8187</v>
      </c>
      <c r="D13" s="13">
        <v>8187</v>
      </c>
      <c r="E13" s="8"/>
      <c r="F13" s="8"/>
      <c r="G13" s="8"/>
      <c r="H13" s="14"/>
    </row>
    <row r="14" spans="1:8" ht="18.75">
      <c r="A14" s="12" t="s">
        <v>26</v>
      </c>
      <c r="B14" s="11" t="s">
        <v>27</v>
      </c>
      <c r="C14" s="7">
        <f t="shared" si="0"/>
        <v>74.9999976</v>
      </c>
      <c r="D14" s="8"/>
      <c r="E14" s="8"/>
      <c r="F14" s="8">
        <f>('[1]№17 Суйда'!F9/1000)*1.18</f>
        <v>74.9999976</v>
      </c>
      <c r="G14" s="8"/>
      <c r="H14" s="14"/>
    </row>
    <row r="15" spans="1:8" ht="18.75">
      <c r="A15" s="12" t="s">
        <v>28</v>
      </c>
      <c r="B15" s="11" t="s">
        <v>29</v>
      </c>
      <c r="C15" s="7">
        <f t="shared" si="0"/>
        <v>124.28570659999998</v>
      </c>
      <c r="D15" s="8"/>
      <c r="E15" s="8"/>
      <c r="F15" s="8">
        <f>('[1]№18 Высокоключевой'!F9/1000)*1.18</f>
        <v>110.00000119999999</v>
      </c>
      <c r="G15" s="8">
        <f>('[1]№18 Высокоключевой'!E16/1000)*1.18</f>
        <v>14.285705400000001</v>
      </c>
      <c r="H15" s="14"/>
    </row>
    <row r="16" spans="1:8" ht="18.75">
      <c r="A16" s="10" t="s">
        <v>30</v>
      </c>
      <c r="B16" s="11" t="s">
        <v>31</v>
      </c>
      <c r="C16" s="7">
        <f t="shared" si="0"/>
        <v>18613.634134999997</v>
      </c>
      <c r="D16" s="8"/>
      <c r="E16" s="8"/>
      <c r="F16" s="8">
        <f>('[1]№20 Елизаветино'!F9/1000)*1.18</f>
        <v>652.8450535999998</v>
      </c>
      <c r="G16" s="13">
        <f>('[2]ивестпрограмма 2011г'!$K$14)*1.18+1547.62</f>
        <v>17960.7890814</v>
      </c>
      <c r="H16" s="14">
        <v>3891.9473434010897</v>
      </c>
    </row>
    <row r="17" spans="1:8" ht="18.75">
      <c r="A17" s="12" t="s">
        <v>32</v>
      </c>
      <c r="B17" s="11" t="s">
        <v>33</v>
      </c>
      <c r="C17" s="7">
        <f t="shared" si="0"/>
        <v>3692.8649211999996</v>
      </c>
      <c r="D17" s="13">
        <v>1923</v>
      </c>
      <c r="E17" s="13">
        <v>191</v>
      </c>
      <c r="F17" s="13">
        <f>('[1]№21 др горка'!F9/1000)*1.18+99.6</f>
        <v>1574.6216411999997</v>
      </c>
      <c r="G17" s="8">
        <f>('[1]№21 др горка'!E15/1000)*1.18</f>
        <v>4.2432799999999995</v>
      </c>
      <c r="H17" s="14"/>
    </row>
    <row r="18" spans="1:8" ht="18.75">
      <c r="A18" s="12" t="s">
        <v>34</v>
      </c>
      <c r="B18" s="15" t="s">
        <v>11</v>
      </c>
      <c r="C18" s="7">
        <f t="shared" si="0"/>
        <v>10527.3900202</v>
      </c>
      <c r="D18" s="13">
        <v>9686</v>
      </c>
      <c r="E18" s="8">
        <f>('[1]№24 Сиверский'!E15/1000)*1.18</f>
        <v>520.230022</v>
      </c>
      <c r="F18" s="8">
        <f>('[1]№24 Сиверский'!F17/1000)*1.18</f>
        <v>321.15999819999996</v>
      </c>
      <c r="G18" s="8"/>
      <c r="H18" s="14"/>
    </row>
    <row r="19" spans="1:8" ht="18.75">
      <c r="A19" s="12" t="s">
        <v>35</v>
      </c>
      <c r="B19" s="11" t="s">
        <v>36</v>
      </c>
      <c r="C19" s="7">
        <f t="shared" si="0"/>
        <v>1542.4853852</v>
      </c>
      <c r="D19" s="8"/>
      <c r="E19" s="8"/>
      <c r="F19" s="8">
        <f>('[1]№26 Семрино'!F9/1000)*1.18</f>
        <v>124.28142319999999</v>
      </c>
      <c r="G19" s="8">
        <f>('[1]№26 Семрино'!F23/1000)*1.18</f>
        <v>1418.203962</v>
      </c>
      <c r="H19" s="14"/>
    </row>
    <row r="20" spans="1:8" ht="18.75" hidden="1">
      <c r="A20" s="10" t="s">
        <v>37</v>
      </c>
      <c r="B20" s="11" t="s">
        <v>38</v>
      </c>
      <c r="C20" s="7">
        <f t="shared" si="0"/>
        <v>0</v>
      </c>
      <c r="D20" s="8"/>
      <c r="E20" s="8"/>
      <c r="F20" s="8">
        <v>0</v>
      </c>
      <c r="G20" s="8">
        <v>0</v>
      </c>
      <c r="H20" s="14"/>
    </row>
    <row r="21" spans="1:8" ht="18.75">
      <c r="A21" s="10" t="s">
        <v>39</v>
      </c>
      <c r="B21" s="11" t="s">
        <v>40</v>
      </c>
      <c r="C21" s="7">
        <f t="shared" si="0"/>
        <v>2602.5336532</v>
      </c>
      <c r="D21" s="13">
        <v>1378</v>
      </c>
      <c r="E21" s="13">
        <v>341</v>
      </c>
      <c r="F21" s="13">
        <f>('[1]№31 Рейзино'!F9/1000)*1.18+101.05</f>
        <v>883.5336532</v>
      </c>
      <c r="G21" s="8"/>
      <c r="H21" s="14"/>
    </row>
    <row r="22" spans="1:8" ht="18.75">
      <c r="A22" s="10" t="s">
        <v>41</v>
      </c>
      <c r="B22" s="11" t="s">
        <v>42</v>
      </c>
      <c r="C22" s="7">
        <f t="shared" si="0"/>
        <v>23171.655794999995</v>
      </c>
      <c r="D22" s="8"/>
      <c r="E22" s="8"/>
      <c r="F22" s="8">
        <f>('[1]№33 Шпаньково'!F9/1000)*1.18</f>
        <v>1256.2406968</v>
      </c>
      <c r="G22" s="13">
        <f>('[2]ивестпрограмма 2011г'!$K$11)*1.18+1710.03</f>
        <v>21915.415098199996</v>
      </c>
      <c r="H22" s="14">
        <v>2649.0876088068208</v>
      </c>
    </row>
    <row r="23" spans="1:8" ht="18.75">
      <c r="A23" s="10" t="s">
        <v>43</v>
      </c>
      <c r="B23" s="15" t="s">
        <v>44</v>
      </c>
      <c r="C23" s="7">
        <f t="shared" si="0"/>
        <v>23881.4084066</v>
      </c>
      <c r="D23" s="8"/>
      <c r="E23" s="8">
        <f>(SUM('[1]№34 Нучхоз'!E38:E41)/1000)*1.18+22719</f>
        <v>22935.8739346</v>
      </c>
      <c r="F23" s="8">
        <f>('[1]№34 Нучхоз'!F43/1000)*1.18</f>
        <v>291.1358068</v>
      </c>
      <c r="G23" s="8">
        <f>('[1]№34 Нучхоз'!F55/1000)*1.18</f>
        <v>654.3986652</v>
      </c>
      <c r="H23" s="14"/>
    </row>
    <row r="24" spans="1:8" ht="18.75">
      <c r="A24" s="10" t="s">
        <v>45</v>
      </c>
      <c r="B24" s="11" t="s">
        <v>31</v>
      </c>
      <c r="C24" s="7">
        <f t="shared" si="0"/>
        <v>21721.0695474</v>
      </c>
      <c r="D24" s="8"/>
      <c r="E24" s="8"/>
      <c r="F24" s="8">
        <f>('[1]№35 Елизаветино'!F9/1000)*1.18</f>
        <v>618.5990464</v>
      </c>
      <c r="G24" s="13">
        <f>('[2]ивестпрограмма 2011г'!$K$12)*1.18+1818.28</f>
        <v>21102.470501</v>
      </c>
      <c r="H24" s="14">
        <v>2745.273345159355</v>
      </c>
    </row>
    <row r="25" spans="1:8" ht="18.75">
      <c r="A25" s="10" t="s">
        <v>46</v>
      </c>
      <c r="B25" s="15" t="s">
        <v>47</v>
      </c>
      <c r="C25" s="7">
        <f>SUM(D25:G25)</f>
        <v>45156.8372722</v>
      </c>
      <c r="D25" s="13">
        <f>(SUM('[1]№36 Сяськелево'!E8:E15)/1000)*1.18+1307.49</f>
        <v>3368.7223071999997</v>
      </c>
      <c r="E25" s="8">
        <f>(SUM('[1]№36 Сяськелево'!E17:E28)/1000)*1.18</f>
        <v>9583.609174199999</v>
      </c>
      <c r="F25" s="8">
        <f>('[1]№36 Сяськелево'!F32/1000)*1.18</f>
        <v>28748.1187028</v>
      </c>
      <c r="G25" s="8">
        <f>('[1]№36 Сяськелево'!F54/1000)*1.18</f>
        <v>3456.387088</v>
      </c>
      <c r="H25" s="14"/>
    </row>
    <row r="26" spans="1:8" ht="18.75">
      <c r="A26" s="12" t="s">
        <v>48</v>
      </c>
      <c r="B26" s="11" t="s">
        <v>49</v>
      </c>
      <c r="C26" s="7">
        <f t="shared" si="0"/>
        <v>6446.867745</v>
      </c>
      <c r="D26" s="13">
        <v>1160</v>
      </c>
      <c r="E26" s="8"/>
      <c r="F26" s="8">
        <f>('[1]№37 Мины'!F9/1000)*1.18</f>
        <v>55.00000059999999</v>
      </c>
      <c r="G26" s="13">
        <f>('[2]ивестпрограмма 2011г'!$K$16)*1.18+1762.86</f>
        <v>5231.8677443999995</v>
      </c>
      <c r="H26" s="14">
        <v>20130.772721928846</v>
      </c>
    </row>
    <row r="27" spans="1:8" ht="18.75">
      <c r="A27" s="10" t="s">
        <v>50</v>
      </c>
      <c r="B27" s="11" t="s">
        <v>51</v>
      </c>
      <c r="C27" s="7">
        <f t="shared" si="0"/>
        <v>74.9999976</v>
      </c>
      <c r="D27" s="8"/>
      <c r="E27" s="8"/>
      <c r="F27" s="8">
        <f>('[1]№38 Ивановка'!F9/1000)*1.18</f>
        <v>74.9999976</v>
      </c>
      <c r="G27" s="8"/>
      <c r="H27" s="14"/>
    </row>
    <row r="28" spans="1:8" ht="18.75">
      <c r="A28" s="12" t="s">
        <v>52</v>
      </c>
      <c r="B28" s="11" t="s">
        <v>36</v>
      </c>
      <c r="C28" s="7">
        <f t="shared" si="0"/>
        <v>1139.9135434</v>
      </c>
      <c r="D28" s="8"/>
      <c r="E28" s="8"/>
      <c r="F28" s="8">
        <f>('[1]№39 Семрино'!F9/1000)*1.18</f>
        <v>84.2814292</v>
      </c>
      <c r="G28" s="8">
        <f>('[1]№39 Семрино'!F30/1000)*1.18</f>
        <v>1055.6321142</v>
      </c>
      <c r="H28" s="14"/>
    </row>
    <row r="29" spans="1:8" ht="18.75">
      <c r="A29" s="10" t="s">
        <v>53</v>
      </c>
      <c r="B29" s="11" t="s">
        <v>54</v>
      </c>
      <c r="C29" s="7">
        <f t="shared" si="0"/>
        <v>533.3432439999999</v>
      </c>
      <c r="D29" s="8"/>
      <c r="E29" s="8">
        <f>('[1]№40 Лукаши'!E9/1000)*1.18</f>
        <v>99.99999679999998</v>
      </c>
      <c r="F29" s="8">
        <f>('[1]№40 Лукаши'!F21/1000)*1.18</f>
        <v>321.9528284</v>
      </c>
      <c r="G29" s="8">
        <f>('[1]№40 Лукаши'!F28/1000)*1.18</f>
        <v>111.3904188</v>
      </c>
      <c r="H29" s="14"/>
    </row>
    <row r="30" spans="1:8" ht="18.75">
      <c r="A30" s="10" t="s">
        <v>55</v>
      </c>
      <c r="B30" s="11" t="s">
        <v>56</v>
      </c>
      <c r="C30" s="7">
        <f t="shared" si="0"/>
        <v>69.28570599999999</v>
      </c>
      <c r="D30" s="8"/>
      <c r="E30" s="8"/>
      <c r="F30" s="8">
        <f>('[1]№41 Кобралово'!F9/1000)*1.18</f>
        <v>55.00000059999999</v>
      </c>
      <c r="G30" s="8">
        <f>('[1]№41 Кобралово'!E19/1000)*1.18</f>
        <v>14.285705400000001</v>
      </c>
      <c r="H30" s="14"/>
    </row>
    <row r="31" spans="1:8" ht="18.75">
      <c r="A31" s="12" t="s">
        <v>57</v>
      </c>
      <c r="B31" s="11" t="s">
        <v>58</v>
      </c>
      <c r="C31" s="7">
        <f t="shared" si="0"/>
        <v>1042.190868</v>
      </c>
      <c r="D31" s="8"/>
      <c r="E31" s="8">
        <f>('[1]№42 Меньково'!E9/1000)*1.18</f>
        <v>99.99999679999998</v>
      </c>
      <c r="F31" s="8">
        <f>('[1]№42 Меньково'!F11/1000)*1.18</f>
        <v>890.6166111999999</v>
      </c>
      <c r="G31" s="8">
        <f>('[1]№42 Меньково'!F24/1000)*1.18</f>
        <v>51.574259999999995</v>
      </c>
      <c r="H31" s="14">
        <v>18131.9606630381</v>
      </c>
    </row>
    <row r="32" spans="1:8" ht="18.75">
      <c r="A32" s="12" t="s">
        <v>59</v>
      </c>
      <c r="B32" s="11" t="s">
        <v>25</v>
      </c>
      <c r="C32" s="7">
        <f t="shared" si="0"/>
        <v>5369.745646799999</v>
      </c>
      <c r="D32" s="8"/>
      <c r="E32" s="8"/>
      <c r="F32" s="8">
        <f>('[1]№45 Вырица'!F9/1000)*1.18</f>
        <v>395.44142300000004</v>
      </c>
      <c r="G32" s="8">
        <f>('[1]№45 Вырица'!F25/1000)*1.18</f>
        <v>4974.304223799999</v>
      </c>
      <c r="H32" s="14">
        <v>18545.447114051938</v>
      </c>
    </row>
    <row r="33" spans="1:8" ht="18.75">
      <c r="A33" s="10" t="s">
        <v>60</v>
      </c>
      <c r="B33" s="11" t="s">
        <v>61</v>
      </c>
      <c r="C33" s="7">
        <f t="shared" si="0"/>
        <v>16674.2881314</v>
      </c>
      <c r="D33" s="8"/>
      <c r="E33" s="8"/>
      <c r="F33" s="8">
        <f>('[1]№47 Елизаветино'!F9/1000)*1.18</f>
        <v>666.6471595999999</v>
      </c>
      <c r="G33" s="8">
        <f>('[2]ивестпрограмма 2011г'!$K$15)*1.18+1547.62</f>
        <v>16007.6409718</v>
      </c>
      <c r="H33" s="16"/>
    </row>
    <row r="34" spans="1:8" ht="18.75">
      <c r="A34" s="12" t="s">
        <v>62</v>
      </c>
      <c r="B34" s="11" t="s">
        <v>63</v>
      </c>
      <c r="C34" s="7">
        <f t="shared" si="0"/>
        <v>1974.8880832</v>
      </c>
      <c r="D34" s="13">
        <v>1287.136</v>
      </c>
      <c r="E34" s="13">
        <v>73.39</v>
      </c>
      <c r="F34" s="13">
        <f>('[1]№48 Куровицы'!F9/1000)*1.18+99.87</f>
        <v>614.3620832</v>
      </c>
      <c r="G34" s="8"/>
      <c r="H34" s="14">
        <v>19343.642998515585</v>
      </c>
    </row>
    <row r="35" spans="1:8" ht="18.75">
      <c r="A35" s="10" t="s">
        <v>64</v>
      </c>
      <c r="B35" s="11" t="s">
        <v>65</v>
      </c>
      <c r="C35" s="7">
        <f t="shared" si="0"/>
        <v>74.9999976</v>
      </c>
      <c r="D35" s="8"/>
      <c r="E35" s="8"/>
      <c r="F35" s="8">
        <f>('[1]№50 Пудость'!F9/1000)*1.18</f>
        <v>74.9999976</v>
      </c>
      <c r="G35" s="8"/>
      <c r="H35" s="14"/>
    </row>
    <row r="36" spans="1:8" ht="18.75">
      <c r="A36" s="10" t="s">
        <v>66</v>
      </c>
      <c r="B36" s="11" t="s">
        <v>67</v>
      </c>
      <c r="C36" s="7">
        <f t="shared" si="0"/>
        <v>120.0000056</v>
      </c>
      <c r="D36" s="8"/>
      <c r="E36" s="8"/>
      <c r="F36" s="8">
        <f>('[1]№51 Терволово'!F9/1000)*1.18</f>
        <v>120.0000056</v>
      </c>
      <c r="G36" s="8"/>
      <c r="H36" s="14"/>
    </row>
    <row r="37" spans="1:8" ht="18.75">
      <c r="A37" s="10" t="s">
        <v>68</v>
      </c>
      <c r="B37" s="11" t="s">
        <v>69</v>
      </c>
      <c r="C37" s="7">
        <f t="shared" si="0"/>
        <v>1297</v>
      </c>
      <c r="D37" s="8">
        <v>930</v>
      </c>
      <c r="E37" s="13">
        <v>292</v>
      </c>
      <c r="F37" s="13">
        <v>75</v>
      </c>
      <c r="G37" s="8"/>
      <c r="H37" s="14">
        <v>20829.396338446317</v>
      </c>
    </row>
    <row r="38" spans="1:8" ht="19.5" thickBot="1">
      <c r="A38" s="10" t="s">
        <v>70</v>
      </c>
      <c r="B38" s="11" t="s">
        <v>71</v>
      </c>
      <c r="C38" s="7">
        <f t="shared" si="0"/>
        <v>2985.2507658</v>
      </c>
      <c r="D38" s="8">
        <v>2211</v>
      </c>
      <c r="E38" s="13">
        <f>(SUM('[1]№53 Войсковицы'!E9:E12)/1000)*1.18+67.5</f>
        <v>582.0906368</v>
      </c>
      <c r="F38" s="13">
        <v>153</v>
      </c>
      <c r="G38" s="8">
        <f>('[1]№53 Войсковицы'!F23/1000)*1.18</f>
        <v>39.160129000000005</v>
      </c>
      <c r="H38" s="14"/>
    </row>
    <row r="39" spans="1:8" s="1" customFormat="1" ht="19.5" thickBot="1">
      <c r="A39" s="17"/>
      <c r="B39" s="18"/>
      <c r="C39" s="20">
        <f>SUM(C6:C38)</f>
        <v>205194.65301900005</v>
      </c>
      <c r="D39" s="21">
        <f>SUM(D6:D38)</f>
        <v>31860.858307199996</v>
      </c>
      <c r="E39" s="21">
        <f>SUM(E6:E38)</f>
        <v>34851.193757999994</v>
      </c>
      <c r="F39" s="21">
        <f>SUM(F6:F38)</f>
        <v>42777.377073399985</v>
      </c>
      <c r="G39" s="21">
        <f>SUM(G6:G38)</f>
        <v>95705.22388040001</v>
      </c>
      <c r="H39" s="19">
        <f>H37+H34+H31+H32+H26+H24+H22+H16</f>
        <v>106267.52813334804</v>
      </c>
    </row>
    <row r="40" spans="1:8" s="1" customFormat="1" ht="18" customHeight="1">
      <c r="A40" s="36" t="s">
        <v>72</v>
      </c>
      <c r="B40" s="37"/>
      <c r="C40" s="37"/>
      <c r="D40" s="37"/>
      <c r="E40" s="37"/>
      <c r="F40" s="37"/>
      <c r="G40" s="37"/>
      <c r="H40" s="38"/>
    </row>
    <row r="41" spans="1:8" ht="19.5" customHeight="1">
      <c r="A41" s="23">
        <v>0.09780118928229659</v>
      </c>
      <c r="B41" s="24" t="s">
        <v>73</v>
      </c>
      <c r="C41" s="22">
        <f>D41+E41+F41+G41</f>
        <v>39811.178307199996</v>
      </c>
      <c r="D41" s="8">
        <v>29799.858307199996</v>
      </c>
      <c r="E41" s="8">
        <v>996.89</v>
      </c>
      <c r="F41" s="8">
        <v>628.02</v>
      </c>
      <c r="G41" s="8">
        <v>8386.41</v>
      </c>
      <c r="H41" s="25"/>
    </row>
    <row r="42" spans="1:8" ht="19.5" customHeight="1">
      <c r="A42" s="23">
        <v>0.6315402270595717</v>
      </c>
      <c r="B42" s="24" t="s">
        <v>74</v>
      </c>
      <c r="C42" s="22">
        <f>G42</f>
        <v>47505.34104481776</v>
      </c>
      <c r="D42" s="8"/>
      <c r="E42" s="8"/>
      <c r="F42" s="8"/>
      <c r="G42" s="8">
        <v>47505.34104481776</v>
      </c>
      <c r="H42" s="26"/>
    </row>
    <row r="43" spans="1:8" ht="19.5" customHeight="1">
      <c r="A43" s="23">
        <v>0.2706585836581318</v>
      </c>
      <c r="B43" s="27" t="s">
        <v>75</v>
      </c>
      <c r="C43" s="22">
        <f>D43+E43+F43+G43</f>
        <v>117878.13366698223</v>
      </c>
      <c r="D43" s="8">
        <v>2061</v>
      </c>
      <c r="E43" s="8">
        <v>33854.303757999995</v>
      </c>
      <c r="F43" s="8">
        <v>42149.35707339999</v>
      </c>
      <c r="G43" s="8">
        <v>39813.472835582244</v>
      </c>
      <c r="H43" s="26"/>
    </row>
    <row r="44" spans="1:8" s="1" customFormat="1" ht="19.5" customHeight="1" thickBot="1">
      <c r="A44" s="28"/>
      <c r="B44" s="29" t="s">
        <v>76</v>
      </c>
      <c r="C44" s="30"/>
      <c r="D44" s="30"/>
      <c r="E44" s="30"/>
      <c r="F44" s="30"/>
      <c r="G44" s="30"/>
      <c r="H44" s="31"/>
    </row>
    <row r="45" spans="1:12" ht="216.75" customHeight="1">
      <c r="A45" s="33" t="s">
        <v>77</v>
      </c>
      <c r="B45" s="33"/>
      <c r="C45" s="33"/>
      <c r="D45" s="33"/>
      <c r="E45" s="33"/>
      <c r="F45" s="33"/>
      <c r="G45" s="33"/>
      <c r="H45" s="33"/>
      <c r="L45" s="32"/>
    </row>
  </sheetData>
  <sheetProtection/>
  <mergeCells count="11">
    <mergeCell ref="A45:H45"/>
    <mergeCell ref="H4:H5"/>
    <mergeCell ref="A40:H40"/>
    <mergeCell ref="A2:H2"/>
    <mergeCell ref="A4:A5"/>
    <mergeCell ref="B4:B5"/>
    <mergeCell ref="C4:C5"/>
    <mergeCell ref="D4:D5"/>
    <mergeCell ref="E4:E5"/>
    <mergeCell ref="F4:F5"/>
    <mergeCell ref="G4:G5"/>
  </mergeCells>
  <printOptions/>
  <pageMargins left="0.2755905511811024" right="0.15748031496062992" top="0.2362204724409449" bottom="0.15748031496062992" header="0.2362204724409449" footer="0.1574803149606299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peo4</dc:creator>
  <cp:keywords/>
  <dc:description/>
  <cp:lastModifiedBy>Сергей Горюнов</cp:lastModifiedBy>
  <cp:lastPrinted>2012-04-26T05:10:40Z</cp:lastPrinted>
  <dcterms:created xsi:type="dcterms:W3CDTF">2012-04-26T04:54:15Z</dcterms:created>
  <dcterms:modified xsi:type="dcterms:W3CDTF">2012-04-26T06:24:14Z</dcterms:modified>
  <cp:category/>
  <cp:version/>
  <cp:contentType/>
  <cp:contentStatus/>
</cp:coreProperties>
</file>